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uela de Negocios\Google Drive\UFM Trends\"/>
    </mc:Choice>
  </mc:AlternateContent>
  <xr:revisionPtr revIDLastSave="0" documentId="13_ncr:1_{CF588729-7955-44EB-A7A0-E588D3D28BBC}" xr6:coauthVersionLast="44" xr6:coauthVersionMax="44" xr10:uidLastSave="{00000000-0000-0000-0000-000000000000}"/>
  <bookViews>
    <workbookView xWindow="30612" yWindow="-108" windowWidth="23256" windowHeight="12576" xr2:uid="{7BB89233-A22E-4707-93EE-66B71E28C3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C7" i="1"/>
  <c r="C25" i="1" l="1"/>
  <c r="I14" i="1" l="1"/>
  <c r="J11" i="1"/>
  <c r="C5" i="1" l="1"/>
  <c r="C10" i="1"/>
  <c r="C6" i="1" l="1"/>
  <c r="C8" i="1" s="1"/>
  <c r="C17" i="1" s="1"/>
  <c r="C14" i="1" l="1"/>
  <c r="C18" i="1" l="1"/>
  <c r="C29" i="1" l="1"/>
  <c r="C24" i="1"/>
  <c r="C26" i="1" s="1"/>
  <c r="C20" i="1"/>
  <c r="C22" i="1" s="1"/>
  <c r="C31" i="1"/>
  <c r="C27" i="1" l="1"/>
  <c r="I13" i="1" s="1"/>
  <c r="I17" i="1" s="1"/>
  <c r="J17" i="1" s="1"/>
</calcChain>
</file>

<file path=xl/sharedStrings.xml><?xml version="1.0" encoding="utf-8"?>
<sst xmlns="http://schemas.openxmlformats.org/spreadsheetml/2006/main" count="42" uniqueCount="42">
  <si>
    <t>Alquiler anual sin IVA</t>
  </si>
  <si>
    <t>(datos anuales en dólares EE.UU.)</t>
  </si>
  <si>
    <t>Alquiler con IVA</t>
  </si>
  <si>
    <t>Metros cuadrados</t>
  </si>
  <si>
    <t>Tasa de ocupación</t>
  </si>
  <si>
    <t>IUSI</t>
  </si>
  <si>
    <t>Mantenimiento edificio</t>
  </si>
  <si>
    <t>Mantenimiento pequeño</t>
  </si>
  <si>
    <t>Mantenimiento linea blanca</t>
  </si>
  <si>
    <t>Alquiler bruto</t>
  </si>
  <si>
    <t>Alquiler neto antes de impuestos</t>
  </si>
  <si>
    <t>Alquiler neto despues de impuestos</t>
  </si>
  <si>
    <t>Tasa de descuento (deuda publica GT)</t>
  </si>
  <si>
    <t>Cap rate</t>
  </si>
  <si>
    <t>Diferencia precio-valor</t>
  </si>
  <si>
    <t>Implied growth rate (de alquiler neto) a perpetuidad</t>
  </si>
  <si>
    <t>Tasa de descuento</t>
  </si>
  <si>
    <t>Property value = Income after taxes / Cap rate</t>
  </si>
  <si>
    <r>
      <rPr>
        <sz val="20"/>
        <color theme="1"/>
        <rFont val="Avenir Next LT Pro"/>
        <family val="2"/>
      </rPr>
      <t>‪</t>
    </r>
    <r>
      <rPr>
        <sz val="20"/>
        <color theme="1"/>
        <rFont val="Calibri"/>
        <family val="2"/>
      </rPr>
      <t>⬏</t>
    </r>
  </si>
  <si>
    <t>Rf:</t>
  </si>
  <si>
    <t>(10 Y US Treasury Rate)</t>
  </si>
  <si>
    <t>Beta (unlev):</t>
  </si>
  <si>
    <t>(Real Estate Diversified, Damodaran)</t>
  </si>
  <si>
    <t>Rm:</t>
  </si>
  <si>
    <t>(S&amp;P 500 1928-2018 geo. average)</t>
  </si>
  <si>
    <t>Country risk:</t>
  </si>
  <si>
    <t>(GT, Damodaran, 2019)</t>
  </si>
  <si>
    <t>Hurdle rate:</t>
  </si>
  <si>
    <t>Present value</t>
  </si>
  <si>
    <t>Implied future appreciation (in perpetuity):</t>
  </si>
  <si>
    <t>Bienes raíces Cheat Sheet GT</t>
  </si>
  <si>
    <t>Cost of equity (supuesto: 100% equity)</t>
  </si>
  <si>
    <t>Fuente: UFM Market Trends</t>
  </si>
  <si>
    <t>https://trends.ufm.edu</t>
  </si>
  <si>
    <t xml:space="preserve"> Valor de compra:</t>
  </si>
  <si>
    <t>Correspondencia:</t>
  </si>
  <si>
    <t>olav@ufm.edu</t>
  </si>
  <si>
    <r>
      <t xml:space="preserve">Average </t>
    </r>
    <r>
      <rPr>
        <i/>
        <sz val="11"/>
        <color theme="1"/>
        <rFont val="Calibri"/>
        <family val="2"/>
        <scheme val="minor"/>
      </rPr>
      <t>cap rate</t>
    </r>
    <r>
      <rPr>
        <sz val="11"/>
        <color theme="1"/>
        <rFont val="Calibri"/>
        <family val="2"/>
        <scheme val="minor"/>
      </rPr>
      <t xml:space="preserve"> (hurdle)</t>
    </r>
  </si>
  <si>
    <t>ISR (sobre ingresos 5%-7%)</t>
  </si>
  <si>
    <t>Ratio precio-alquiler (alquiler neto)</t>
  </si>
  <si>
    <t>Ratio precio-alquiler (Zillow)</t>
  </si>
  <si>
    <t>(-) Compra inicial de linea blanca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</si>
</sst>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\ &quot;m2&quot;"/>
    <numFmt numFmtId="167" formatCode="&quot;$&quot;0&quot;/m2&quot;"/>
    <numFmt numFmtId="168" formatCode="0&quot;/M&quot;"/>
    <numFmt numFmtId="169" formatCode="&quot;$&quot;0&quot;/mes&quot;"/>
    <numFmt numFmtId="170" formatCode="0.000000%"/>
    <numFmt numFmtId="171" formatCode="0.0\ &quot;x&quot;"/>
    <numFmt numFmtId="172" formatCode="&quot;hasta&quot;_(\Q* #,##0_);_(\Q* \(#,##0\);_(\Q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sz val="20"/>
      <color theme="1"/>
      <name val="Calibri"/>
      <family val="2"/>
    </font>
    <font>
      <sz val="20"/>
      <color theme="1"/>
      <name val="Avenir Next LT Pro"/>
      <family val="2"/>
    </font>
    <font>
      <i/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1" applyNumberFormat="1" applyFont="1" applyProtection="1">
      <protection locked="0"/>
    </xf>
    <xf numFmtId="166" fontId="5" fillId="0" borderId="0" xfId="0" applyNumberFormat="1" applyFont="1" applyProtection="1">
      <protection locked="0"/>
    </xf>
    <xf numFmtId="167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8" fontId="5" fillId="0" borderId="0" xfId="0" applyNumberFormat="1" applyFont="1" applyProtection="1">
      <protection locked="0"/>
    </xf>
    <xf numFmtId="169" fontId="5" fillId="0" borderId="0" xfId="0" applyNumberFormat="1" applyFont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0" xfId="1" applyNumberFormat="1" applyFont="1" applyProtection="1"/>
    <xf numFmtId="164" fontId="0" fillId="0" borderId="0" xfId="0" applyNumberFormat="1" applyProtection="1"/>
    <xf numFmtId="0" fontId="0" fillId="3" borderId="0" xfId="0" applyFill="1" applyProtection="1"/>
    <xf numFmtId="0" fontId="0" fillId="3" borderId="0" xfId="0" applyFill="1"/>
    <xf numFmtId="0" fontId="4" fillId="3" borderId="0" xfId="0" applyFont="1" applyFill="1" applyProtection="1"/>
    <xf numFmtId="0" fontId="3" fillId="3" borderId="0" xfId="0" applyFont="1" applyFill="1" applyProtection="1"/>
    <xf numFmtId="164" fontId="0" fillId="3" borderId="6" xfId="1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0" fontId="0" fillId="0" borderId="0" xfId="0" applyNumberFormat="1" applyProtection="1"/>
    <xf numFmtId="0" fontId="2" fillId="0" borderId="0" xfId="0" applyFont="1" applyProtection="1"/>
    <xf numFmtId="0" fontId="9" fillId="3" borderId="0" xfId="0" applyFont="1" applyFill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2" fillId="3" borderId="5" xfId="0" applyFont="1" applyFill="1" applyBorder="1" applyProtection="1"/>
    <xf numFmtId="0" fontId="2" fillId="3" borderId="0" xfId="0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170" fontId="5" fillId="0" borderId="0" xfId="0" applyNumberFormat="1" applyFont="1" applyProtection="1"/>
    <xf numFmtId="10" fontId="5" fillId="0" borderId="0" xfId="0" applyNumberFormat="1" applyFont="1" applyProtection="1"/>
    <xf numFmtId="164" fontId="2" fillId="0" borderId="0" xfId="0" applyNumberFormat="1" applyFont="1" applyProtection="1"/>
    <xf numFmtId="9" fontId="0" fillId="0" borderId="0" xfId="0" applyNumberFormat="1" applyProtection="1"/>
    <xf numFmtId="9" fontId="2" fillId="0" borderId="0" xfId="0" applyNumberFormat="1" applyFont="1" applyProtection="1"/>
    <xf numFmtId="10" fontId="0" fillId="0" borderId="0" xfId="2" applyNumberFormat="1" applyFont="1" applyProtection="1"/>
    <xf numFmtId="9" fontId="0" fillId="3" borderId="0" xfId="0" applyNumberFormat="1" applyFill="1" applyProtection="1"/>
    <xf numFmtId="0" fontId="2" fillId="3" borderId="0" xfId="0" applyFont="1" applyFill="1" applyProtection="1"/>
    <xf numFmtId="164" fontId="0" fillId="3" borderId="0" xfId="1" applyNumberFormat="1" applyFont="1" applyFill="1" applyProtection="1"/>
    <xf numFmtId="0" fontId="10" fillId="3" borderId="0" xfId="0" applyFont="1" applyFill="1" applyProtection="1"/>
    <xf numFmtId="0" fontId="5" fillId="3" borderId="0" xfId="0" applyFont="1" applyFill="1" applyProtection="1"/>
    <xf numFmtId="0" fontId="5" fillId="0" borderId="0" xfId="0" applyFont="1" applyProtection="1"/>
    <xf numFmtId="9" fontId="0" fillId="0" borderId="1" xfId="0" applyNumberFormat="1" applyBorder="1" applyProtection="1"/>
    <xf numFmtId="164" fontId="2" fillId="0" borderId="0" xfId="1" applyNumberFormat="1" applyFont="1" applyProtection="1"/>
    <xf numFmtId="0" fontId="0" fillId="0" borderId="0" xfId="0" applyFont="1" applyProtection="1"/>
    <xf numFmtId="0" fontId="3" fillId="2" borderId="0" xfId="0" applyFont="1" applyFill="1" applyProtection="1"/>
    <xf numFmtId="0" fontId="6" fillId="2" borderId="0" xfId="0" applyFont="1" applyFill="1" applyProtection="1"/>
    <xf numFmtId="10" fontId="3" fillId="2" borderId="0" xfId="2" applyNumberFormat="1" applyFont="1" applyFill="1" applyProtection="1"/>
    <xf numFmtId="0" fontId="2" fillId="2" borderId="0" xfId="0" applyFont="1" applyFill="1" applyProtection="1"/>
    <xf numFmtId="0" fontId="5" fillId="2" borderId="0" xfId="0" applyFont="1" applyFill="1" applyProtection="1"/>
    <xf numFmtId="164" fontId="2" fillId="2" borderId="0" xfId="0" applyNumberFormat="1" applyFont="1" applyFill="1" applyProtection="1"/>
    <xf numFmtId="10" fontId="2" fillId="2" borderId="0" xfId="2" applyNumberFormat="1" applyFont="1" applyFill="1" applyProtection="1"/>
    <xf numFmtId="0" fontId="0" fillId="2" borderId="0" xfId="0" applyFill="1" applyProtection="1"/>
    <xf numFmtId="164" fontId="0" fillId="2" borderId="0" xfId="0" applyNumberFormat="1" applyFill="1" applyProtection="1"/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5" fillId="0" borderId="0" xfId="0" applyNumberFormat="1" applyFont="1" applyAlignment="1" applyProtection="1">
      <alignment vertical="center"/>
      <protection locked="0"/>
    </xf>
    <xf numFmtId="171" fontId="3" fillId="2" borderId="0" xfId="2" applyNumberFormat="1" applyFont="1" applyFill="1" applyProtection="1"/>
    <xf numFmtId="164" fontId="0" fillId="0" borderId="1" xfId="0" applyNumberFormat="1" applyBorder="1" applyProtection="1"/>
    <xf numFmtId="9" fontId="5" fillId="3" borderId="0" xfId="2" applyFont="1" applyFill="1" applyAlignment="1" applyProtection="1">
      <alignment horizontal="left"/>
    </xf>
    <xf numFmtId="172" fontId="15" fillId="0" borderId="0" xfId="0" applyNumberFormat="1" applyFont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12" fillId="3" borderId="0" xfId="3" applyFont="1" applyFill="1" applyAlignment="1" applyProtection="1">
      <alignment horizontal="center"/>
    </xf>
    <xf numFmtId="0" fontId="13" fillId="3" borderId="0" xfId="0" applyFont="1" applyFill="1" applyAlignment="1" applyProtection="1">
      <alignment horizontal="center"/>
    </xf>
    <xf numFmtId="0" fontId="14" fillId="3" borderId="0" xfId="3" applyFont="1" applyFill="1" applyAlignment="1" applyProtection="1">
      <alignment horizontal="center"/>
    </xf>
    <xf numFmtId="9" fontId="5" fillId="0" borderId="0" xfId="2" applyFont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389163</xdr:colOff>
      <xdr:row>10</xdr:row>
      <xdr:rowOff>103416</xdr:rowOff>
    </xdr:from>
    <xdr:to>
      <xdr:col>6</xdr:col>
      <xdr:colOff>544284</xdr:colOff>
      <xdr:row>18</xdr:row>
      <xdr:rowOff>84630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DB8539-0862-4E74-8619-B79332F1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8813" y="1989366"/>
          <a:ext cx="1469571" cy="1429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lav@ufm.edu" TargetMode="External"/><Relationship Id="rId1" Type="http://schemas.openxmlformats.org/officeDocument/2006/relationships/hyperlink" Target="https://trends.ufm.ed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2306-A4C3-40A5-A6FA-87043CF6C43A}">
  <dimension ref="A1:BA95"/>
  <sheetViews>
    <sheetView tabSelected="1" topLeftCell="A10" workbookViewId="0">
      <selection activeCell="B7" sqref="B7"/>
    </sheetView>
  </sheetViews>
  <sheetFormatPr defaultRowHeight="14.6" x14ac:dyDescent="0.4"/>
  <cols>
    <col min="1" max="1" width="32.765625" style="2" bestFit="1" customWidth="1"/>
    <col min="2" max="2" width="11.84375" style="41" customWidth="1"/>
    <col min="3" max="3" width="14.23046875" style="2" bestFit="1" customWidth="1"/>
    <col min="4" max="6" width="9.23046875" style="13"/>
    <col min="7" max="7" width="12.07421875" style="13" bestFit="1" customWidth="1"/>
    <col min="8" max="8" width="9.23046875" style="13"/>
    <col min="9" max="9" width="11.4609375" style="2" customWidth="1"/>
    <col min="10" max="10" width="9.23046875" style="2"/>
    <col min="11" max="11" width="9.23046875" style="13"/>
    <col min="12" max="12" width="11.07421875" style="13" customWidth="1"/>
    <col min="13" max="13" width="10.84375" style="13" customWidth="1"/>
    <col min="14" max="53" width="9.23046875" style="13"/>
  </cols>
  <sheetData>
    <row r="1" spans="1:53" s="14" customFormat="1" ht="20.6" x14ac:dyDescent="0.55000000000000004">
      <c r="A1" s="39" t="s">
        <v>30</v>
      </c>
      <c r="B1" s="4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2" spans="1:53" s="14" customFormat="1" x14ac:dyDescent="0.4">
      <c r="A2" s="15" t="s">
        <v>1</v>
      </c>
      <c r="B2" s="40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</row>
    <row r="3" spans="1:53" s="14" customFormat="1" x14ac:dyDescent="0.4">
      <c r="A3" s="15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1:53" x14ac:dyDescent="0.4">
      <c r="A4" s="2" t="s">
        <v>3</v>
      </c>
      <c r="B4" s="4">
        <v>90</v>
      </c>
      <c r="I4" s="13"/>
      <c r="J4" s="13"/>
    </row>
    <row r="5" spans="1:53" x14ac:dyDescent="0.4">
      <c r="A5" s="2" t="s">
        <v>2</v>
      </c>
      <c r="B5" s="5">
        <v>11</v>
      </c>
      <c r="C5" s="11">
        <f>($B$5*$B$4)*12</f>
        <v>11880</v>
      </c>
      <c r="D5" s="15"/>
      <c r="I5" s="20" t="s">
        <v>31</v>
      </c>
    </row>
    <row r="6" spans="1:53" x14ac:dyDescent="0.4">
      <c r="A6" s="2" t="s">
        <v>0</v>
      </c>
      <c r="B6" s="6">
        <v>0.12</v>
      </c>
      <c r="C6" s="11">
        <f>C5/1.12</f>
        <v>10607.142857142857</v>
      </c>
      <c r="I6" s="2" t="s">
        <v>19</v>
      </c>
      <c r="J6" s="18">
        <v>1.7500000000000002E-2</v>
      </c>
      <c r="K6" s="21" t="s">
        <v>20</v>
      </c>
    </row>
    <row r="7" spans="1:53" ht="15" thickBot="1" x14ac:dyDescent="0.45">
      <c r="A7" s="2" t="s">
        <v>4</v>
      </c>
      <c r="B7" s="65">
        <f>70%</f>
        <v>0.7</v>
      </c>
      <c r="C7" s="42">
        <f>B7</f>
        <v>0.7</v>
      </c>
      <c r="I7" s="2" t="s">
        <v>21</v>
      </c>
      <c r="J7" s="1">
        <v>0.99</v>
      </c>
      <c r="K7" s="21" t="s">
        <v>22</v>
      </c>
    </row>
    <row r="8" spans="1:53" x14ac:dyDescent="0.4">
      <c r="A8" s="20" t="s">
        <v>9</v>
      </c>
      <c r="B8" s="7"/>
      <c r="C8" s="43">
        <f>C6*C7</f>
        <v>7424.9999999999991</v>
      </c>
      <c r="E8" s="22"/>
      <c r="F8" s="23"/>
      <c r="G8" s="24"/>
      <c r="I8" s="2" t="s">
        <v>23</v>
      </c>
      <c r="J8" s="18">
        <v>9.4899999999999998E-2</v>
      </c>
      <c r="K8" s="21" t="s">
        <v>24</v>
      </c>
    </row>
    <row r="9" spans="1:53" x14ac:dyDescent="0.4">
      <c r="B9" s="7"/>
      <c r="C9" s="12"/>
      <c r="E9" s="25" t="s">
        <v>34</v>
      </c>
      <c r="F9" s="26"/>
      <c r="G9" s="17">
        <v>180000</v>
      </c>
      <c r="I9" s="2" t="s">
        <v>25</v>
      </c>
      <c r="J9" s="18">
        <v>3.4700000000000002E-2</v>
      </c>
      <c r="K9" s="21" t="s">
        <v>26</v>
      </c>
    </row>
    <row r="10" spans="1:53" ht="15" thickBot="1" x14ac:dyDescent="0.45">
      <c r="A10" s="2" t="s">
        <v>5</v>
      </c>
      <c r="B10" s="8">
        <v>9</v>
      </c>
      <c r="C10" s="11">
        <f>(G9/1000)*B10</f>
        <v>1620</v>
      </c>
      <c r="E10" s="27"/>
      <c r="F10" s="28"/>
      <c r="G10" s="29"/>
      <c r="J10" s="19"/>
    </row>
    <row r="11" spans="1:53" x14ac:dyDescent="0.4">
      <c r="A11" s="2" t="s">
        <v>6</v>
      </c>
      <c r="B11" s="9">
        <v>130</v>
      </c>
      <c r="C11" s="11">
        <v>1560</v>
      </c>
      <c r="I11" s="30" t="s">
        <v>27</v>
      </c>
      <c r="J11" s="31">
        <f>J6+((J8-J6)*J7)+J9</f>
        <v>0.128826</v>
      </c>
    </row>
    <row r="12" spans="1:53" x14ac:dyDescent="0.4">
      <c r="A12" s="2" t="s">
        <v>7</v>
      </c>
      <c r="B12" s="7"/>
      <c r="C12" s="3">
        <v>100</v>
      </c>
    </row>
    <row r="13" spans="1:53" x14ac:dyDescent="0.4">
      <c r="A13" s="2" t="s">
        <v>8</v>
      </c>
      <c r="B13" s="7"/>
      <c r="C13" s="10">
        <v>50</v>
      </c>
      <c r="I13" s="32">
        <f>C27</f>
        <v>-120413.79870129871</v>
      </c>
      <c r="J13" s="20" t="s">
        <v>28</v>
      </c>
    </row>
    <row r="14" spans="1:53" x14ac:dyDescent="0.4">
      <c r="A14" s="20" t="s">
        <v>10</v>
      </c>
      <c r="B14" s="7"/>
      <c r="C14" s="32">
        <f>C8-SUM(C10:C13)</f>
        <v>4094.9999999999991</v>
      </c>
      <c r="I14" s="33">
        <f>B20</f>
        <v>0.06</v>
      </c>
      <c r="J14" s="2" t="s">
        <v>16</v>
      </c>
    </row>
    <row r="15" spans="1:53" x14ac:dyDescent="0.4">
      <c r="A15" s="20"/>
      <c r="B15" s="7"/>
      <c r="C15" s="32"/>
      <c r="I15" s="33"/>
    </row>
    <row r="16" spans="1:53" x14ac:dyDescent="0.4">
      <c r="A16" s="2" t="s">
        <v>38</v>
      </c>
      <c r="B16" s="6">
        <v>0.05</v>
      </c>
      <c r="C16" s="60">
        <v>30000</v>
      </c>
      <c r="D16" s="59"/>
      <c r="I16" s="34" t="s">
        <v>29</v>
      </c>
    </row>
    <row r="17" spans="1:12" x14ac:dyDescent="0.4">
      <c r="B17" s="6">
        <v>7.0000000000000007E-2</v>
      </c>
      <c r="C17" s="58">
        <f>IF(C8&gt;(C16/7.7),((C16/7.7)*B16)+((C8-(C16/7.7))*B17),C8*5%)</f>
        <v>441.82792207792204</v>
      </c>
      <c r="I17" s="11">
        <f>-I13*I14</f>
        <v>7224.8279220779223</v>
      </c>
      <c r="J17" s="35">
        <f>I17/G9</f>
        <v>4.0137932900432903E-2</v>
      </c>
    </row>
    <row r="18" spans="1:12" x14ac:dyDescent="0.4">
      <c r="A18" s="20" t="s">
        <v>11</v>
      </c>
      <c r="B18" s="7"/>
      <c r="C18" s="32">
        <f>C14-C17</f>
        <v>3653.1720779220768</v>
      </c>
      <c r="I18" s="13"/>
      <c r="J18" s="13"/>
    </row>
    <row r="19" spans="1:12" x14ac:dyDescent="0.4">
      <c r="B19" s="7"/>
      <c r="C19" s="12"/>
      <c r="I19" s="13"/>
      <c r="J19" s="13"/>
    </row>
    <row r="20" spans="1:12" x14ac:dyDescent="0.4">
      <c r="A20" s="44" t="s">
        <v>12</v>
      </c>
      <c r="B20" s="6">
        <v>0.06</v>
      </c>
      <c r="C20" s="12">
        <f>C18/B20</f>
        <v>60886.201298701286</v>
      </c>
      <c r="E20" s="61" t="s">
        <v>32</v>
      </c>
      <c r="F20" s="61"/>
      <c r="G20" s="61"/>
      <c r="I20" s="13"/>
      <c r="J20" s="13"/>
    </row>
    <row r="21" spans="1:12" x14ac:dyDescent="0.4">
      <c r="A21" s="44" t="s">
        <v>41</v>
      </c>
      <c r="B21" s="7"/>
      <c r="C21" s="10">
        <v>1300</v>
      </c>
      <c r="D21" s="16"/>
      <c r="E21" s="62" t="s">
        <v>33</v>
      </c>
      <c r="F21" s="62"/>
      <c r="G21" s="62"/>
      <c r="I21" s="13"/>
      <c r="J21" s="13"/>
    </row>
    <row r="22" spans="1:12" x14ac:dyDescent="0.4">
      <c r="C22" s="32">
        <f>C20-C21</f>
        <v>59586.201298701286</v>
      </c>
      <c r="I22" s="13"/>
      <c r="J22" s="13"/>
      <c r="L22" s="36"/>
    </row>
    <row r="23" spans="1:12" x14ac:dyDescent="0.4">
      <c r="E23" s="63" t="s">
        <v>35</v>
      </c>
      <c r="F23" s="63"/>
      <c r="G23" s="63"/>
      <c r="I23" s="13"/>
      <c r="J23" s="13"/>
    </row>
    <row r="24" spans="1:12" x14ac:dyDescent="0.4">
      <c r="A24" s="45" t="s">
        <v>13</v>
      </c>
      <c r="B24" s="46"/>
      <c r="C24" s="47">
        <f>C18/G9</f>
        <v>2.0295400432900425E-2</v>
      </c>
      <c r="E24" s="64" t="s">
        <v>36</v>
      </c>
      <c r="F24" s="64"/>
      <c r="G24" s="64"/>
      <c r="I24" s="37"/>
      <c r="J24" s="13"/>
    </row>
    <row r="25" spans="1:12" x14ac:dyDescent="0.4">
      <c r="A25" s="45" t="s">
        <v>40</v>
      </c>
      <c r="B25" s="46"/>
      <c r="C25" s="57">
        <f>G9/C5</f>
        <v>15.151515151515152</v>
      </c>
      <c r="I25" s="38"/>
      <c r="J25" s="13"/>
    </row>
    <row r="26" spans="1:12" x14ac:dyDescent="0.4">
      <c r="A26" s="45" t="s">
        <v>39</v>
      </c>
      <c r="B26" s="46"/>
      <c r="C26" s="57">
        <f>100%/C24</f>
        <v>49.272247833007626</v>
      </c>
      <c r="I26" s="13"/>
      <c r="J26" s="13"/>
    </row>
    <row r="27" spans="1:12" x14ac:dyDescent="0.4">
      <c r="A27" s="48" t="s">
        <v>14</v>
      </c>
      <c r="B27" s="49"/>
      <c r="C27" s="50">
        <f>C22-G9</f>
        <v>-120413.79870129871</v>
      </c>
      <c r="I27" s="13"/>
      <c r="J27" s="13"/>
    </row>
    <row r="28" spans="1:12" x14ac:dyDescent="0.4">
      <c r="A28" s="13"/>
      <c r="B28" s="40"/>
      <c r="C28" s="13"/>
      <c r="I28" s="13"/>
      <c r="J28" s="13"/>
    </row>
    <row r="29" spans="1:12" x14ac:dyDescent="0.4">
      <c r="A29" s="48" t="s">
        <v>15</v>
      </c>
      <c r="B29" s="49"/>
      <c r="C29" s="51">
        <f>((G9*B20)-C18)/(G9+C18)</f>
        <v>3.8914807956845966E-2</v>
      </c>
      <c r="I29" s="13"/>
      <c r="J29" s="13"/>
    </row>
    <row r="30" spans="1:12" x14ac:dyDescent="0.4">
      <c r="A30" s="13"/>
      <c r="B30" s="40"/>
      <c r="C30" s="13"/>
      <c r="I30" s="13"/>
      <c r="J30" s="13"/>
    </row>
    <row r="31" spans="1:12" x14ac:dyDescent="0.4">
      <c r="A31" s="48" t="s">
        <v>17</v>
      </c>
      <c r="B31" s="52"/>
      <c r="C31" s="53">
        <f>C18/B32</f>
        <v>76107.751623376593</v>
      </c>
      <c r="I31" s="13"/>
      <c r="J31" s="13"/>
    </row>
    <row r="32" spans="1:12" ht="16.3" customHeight="1" x14ac:dyDescent="0.4">
      <c r="A32" s="54" t="s">
        <v>37</v>
      </c>
      <c r="B32" s="56">
        <v>4.8000000000000001E-2</v>
      </c>
      <c r="C32" s="55" t="s">
        <v>18</v>
      </c>
      <c r="I32" s="13"/>
      <c r="J32" s="13"/>
    </row>
    <row r="33" spans="1:10" x14ac:dyDescent="0.4">
      <c r="A33" s="13"/>
      <c r="B33" s="40"/>
      <c r="C33" s="13"/>
      <c r="I33" s="13"/>
      <c r="J33" s="13"/>
    </row>
    <row r="34" spans="1:10" x14ac:dyDescent="0.4">
      <c r="A34" s="13"/>
      <c r="B34" s="40"/>
      <c r="C34" s="13"/>
      <c r="I34" s="13"/>
      <c r="J34" s="13"/>
    </row>
    <row r="35" spans="1:10" x14ac:dyDescent="0.4">
      <c r="A35" s="13"/>
      <c r="B35" s="40"/>
      <c r="C35" s="13"/>
      <c r="I35" s="13"/>
      <c r="J35" s="13"/>
    </row>
    <row r="36" spans="1:10" x14ac:dyDescent="0.4">
      <c r="A36" s="13"/>
      <c r="B36" s="40"/>
      <c r="C36" s="13"/>
      <c r="I36" s="13"/>
      <c r="J36" s="13"/>
    </row>
    <row r="37" spans="1:10" x14ac:dyDescent="0.4">
      <c r="A37" s="13"/>
      <c r="B37" s="40"/>
      <c r="C37" s="13"/>
      <c r="I37" s="13"/>
      <c r="J37" s="13"/>
    </row>
    <row r="38" spans="1:10" x14ac:dyDescent="0.4">
      <c r="A38" s="13"/>
      <c r="B38" s="40"/>
      <c r="C38" s="13"/>
      <c r="I38" s="13"/>
      <c r="J38" s="13"/>
    </row>
    <row r="39" spans="1:10" x14ac:dyDescent="0.4">
      <c r="A39" s="13"/>
      <c r="B39" s="40"/>
      <c r="C39" s="13"/>
      <c r="I39" s="13"/>
      <c r="J39" s="13"/>
    </row>
    <row r="40" spans="1:10" x14ac:dyDescent="0.4">
      <c r="A40" s="13"/>
      <c r="B40" s="40"/>
      <c r="C40" s="13"/>
      <c r="I40" s="13"/>
      <c r="J40" s="13"/>
    </row>
    <row r="41" spans="1:10" x14ac:dyDescent="0.4">
      <c r="A41" s="13"/>
      <c r="B41" s="40"/>
      <c r="C41" s="13"/>
      <c r="I41" s="13"/>
      <c r="J41" s="13"/>
    </row>
    <row r="42" spans="1:10" x14ac:dyDescent="0.4">
      <c r="A42" s="13"/>
      <c r="B42" s="40"/>
      <c r="C42" s="13"/>
      <c r="I42" s="13"/>
      <c r="J42" s="13"/>
    </row>
    <row r="43" spans="1:10" x14ac:dyDescent="0.4">
      <c r="A43" s="13"/>
      <c r="B43" s="40"/>
      <c r="C43" s="13"/>
      <c r="I43" s="13"/>
      <c r="J43" s="13"/>
    </row>
    <row r="44" spans="1:10" x14ac:dyDescent="0.4">
      <c r="A44" s="13"/>
      <c r="B44" s="40"/>
      <c r="C44" s="13"/>
      <c r="I44" s="13"/>
      <c r="J44" s="13"/>
    </row>
    <row r="45" spans="1:10" x14ac:dyDescent="0.4">
      <c r="A45" s="13"/>
      <c r="B45" s="40"/>
      <c r="C45" s="13"/>
      <c r="I45" s="13"/>
      <c r="J45" s="13"/>
    </row>
    <row r="46" spans="1:10" x14ac:dyDescent="0.4">
      <c r="A46" s="13"/>
      <c r="B46" s="40"/>
      <c r="C46" s="13"/>
      <c r="I46" s="13"/>
      <c r="J46" s="13"/>
    </row>
    <row r="47" spans="1:10" x14ac:dyDescent="0.4">
      <c r="A47" s="13"/>
      <c r="B47" s="40"/>
      <c r="C47" s="13"/>
      <c r="I47" s="13"/>
      <c r="J47" s="13"/>
    </row>
    <row r="48" spans="1:10" x14ac:dyDescent="0.4">
      <c r="A48" s="13"/>
      <c r="B48" s="40"/>
      <c r="C48" s="13"/>
      <c r="I48" s="13"/>
      <c r="J48" s="13"/>
    </row>
    <row r="49" spans="1:10" x14ac:dyDescent="0.4">
      <c r="A49" s="13"/>
      <c r="B49" s="40"/>
      <c r="C49" s="13"/>
      <c r="I49" s="13"/>
      <c r="J49" s="13"/>
    </row>
    <row r="50" spans="1:10" x14ac:dyDescent="0.4">
      <c r="A50" s="13"/>
      <c r="B50" s="40"/>
      <c r="C50" s="13"/>
      <c r="I50" s="13"/>
      <c r="J50" s="13"/>
    </row>
    <row r="51" spans="1:10" x14ac:dyDescent="0.4">
      <c r="A51" s="13"/>
      <c r="B51" s="40"/>
      <c r="C51" s="13"/>
      <c r="I51" s="13"/>
      <c r="J51" s="13"/>
    </row>
    <row r="52" spans="1:10" x14ac:dyDescent="0.4">
      <c r="A52" s="13"/>
      <c r="B52" s="40"/>
      <c r="C52" s="13"/>
      <c r="I52" s="13"/>
      <c r="J52" s="13"/>
    </row>
    <row r="53" spans="1:10" x14ac:dyDescent="0.4">
      <c r="A53" s="13"/>
      <c r="B53" s="40"/>
      <c r="C53" s="13"/>
      <c r="I53" s="13"/>
      <c r="J53" s="13"/>
    </row>
    <row r="54" spans="1:10" x14ac:dyDescent="0.4">
      <c r="A54" s="13"/>
      <c r="B54" s="40"/>
      <c r="C54" s="13"/>
      <c r="I54" s="13"/>
      <c r="J54" s="13"/>
    </row>
    <row r="55" spans="1:10" x14ac:dyDescent="0.4">
      <c r="A55" s="13"/>
      <c r="B55" s="40"/>
      <c r="C55" s="13"/>
      <c r="I55" s="13"/>
      <c r="J55" s="13"/>
    </row>
    <row r="56" spans="1:10" x14ac:dyDescent="0.4">
      <c r="A56" s="13"/>
      <c r="B56" s="40"/>
      <c r="C56" s="13"/>
      <c r="I56" s="13"/>
      <c r="J56" s="13"/>
    </row>
    <row r="57" spans="1:10" x14ac:dyDescent="0.4">
      <c r="A57" s="13"/>
      <c r="B57" s="40"/>
      <c r="C57" s="13"/>
      <c r="I57" s="13"/>
      <c r="J57" s="13"/>
    </row>
    <row r="58" spans="1:10" x14ac:dyDescent="0.4">
      <c r="A58" s="13"/>
      <c r="B58" s="40"/>
      <c r="C58" s="13"/>
      <c r="I58" s="13"/>
      <c r="J58" s="13"/>
    </row>
    <row r="59" spans="1:10" x14ac:dyDescent="0.4">
      <c r="A59" s="13"/>
      <c r="B59" s="40"/>
      <c r="C59" s="13"/>
      <c r="I59" s="13"/>
      <c r="J59" s="13"/>
    </row>
    <row r="60" spans="1:10" x14ac:dyDescent="0.4">
      <c r="A60" s="13"/>
      <c r="B60" s="40"/>
      <c r="C60" s="13"/>
      <c r="I60" s="13"/>
      <c r="J60" s="13"/>
    </row>
    <row r="61" spans="1:10" x14ac:dyDescent="0.4">
      <c r="A61" s="13"/>
      <c r="B61" s="40"/>
      <c r="C61" s="13"/>
      <c r="I61" s="13"/>
      <c r="J61" s="13"/>
    </row>
    <row r="62" spans="1:10" x14ac:dyDescent="0.4">
      <c r="A62" s="13"/>
      <c r="B62" s="40"/>
      <c r="C62" s="13"/>
      <c r="I62" s="13"/>
      <c r="J62" s="13"/>
    </row>
    <row r="63" spans="1:10" x14ac:dyDescent="0.4">
      <c r="A63" s="13"/>
      <c r="B63" s="40"/>
      <c r="C63" s="13"/>
      <c r="I63" s="13"/>
      <c r="J63" s="13"/>
    </row>
    <row r="64" spans="1:10" x14ac:dyDescent="0.4">
      <c r="A64" s="13"/>
      <c r="B64" s="40"/>
      <c r="C64" s="13"/>
      <c r="I64" s="13"/>
      <c r="J64" s="13"/>
    </row>
    <row r="65" spans="1:10" x14ac:dyDescent="0.4">
      <c r="A65" s="13"/>
      <c r="B65" s="40"/>
      <c r="C65" s="13"/>
      <c r="I65" s="13"/>
      <c r="J65" s="13"/>
    </row>
    <row r="66" spans="1:10" x14ac:dyDescent="0.4">
      <c r="A66" s="13"/>
      <c r="B66" s="40"/>
      <c r="C66" s="13"/>
      <c r="I66" s="13"/>
      <c r="J66" s="13"/>
    </row>
    <row r="67" spans="1:10" x14ac:dyDescent="0.4">
      <c r="A67" s="13"/>
      <c r="B67" s="40"/>
      <c r="C67" s="13"/>
      <c r="I67" s="13"/>
      <c r="J67" s="13"/>
    </row>
    <row r="68" spans="1:10" x14ac:dyDescent="0.4">
      <c r="A68" s="13"/>
      <c r="B68" s="40"/>
      <c r="C68" s="13"/>
      <c r="I68" s="13"/>
      <c r="J68" s="13"/>
    </row>
    <row r="69" spans="1:10" x14ac:dyDescent="0.4">
      <c r="A69" s="13"/>
      <c r="B69" s="40"/>
      <c r="C69" s="13"/>
      <c r="I69" s="13"/>
      <c r="J69" s="13"/>
    </row>
    <row r="70" spans="1:10" x14ac:dyDescent="0.4">
      <c r="A70" s="13"/>
      <c r="B70" s="40"/>
      <c r="C70" s="13"/>
      <c r="I70" s="13"/>
      <c r="J70" s="13"/>
    </row>
    <row r="71" spans="1:10" x14ac:dyDescent="0.4">
      <c r="A71" s="13"/>
      <c r="B71" s="40"/>
      <c r="C71" s="13"/>
      <c r="I71" s="13"/>
      <c r="J71" s="13"/>
    </row>
    <row r="72" spans="1:10" x14ac:dyDescent="0.4">
      <c r="A72" s="13"/>
      <c r="B72" s="40"/>
      <c r="C72" s="13"/>
      <c r="I72" s="13"/>
      <c r="J72" s="13"/>
    </row>
    <row r="73" spans="1:10" x14ac:dyDescent="0.4">
      <c r="A73" s="13"/>
      <c r="B73" s="40"/>
      <c r="C73" s="13"/>
      <c r="I73" s="13"/>
      <c r="J73" s="13"/>
    </row>
    <row r="74" spans="1:10" x14ac:dyDescent="0.4">
      <c r="A74" s="13"/>
      <c r="B74" s="40"/>
      <c r="C74" s="13"/>
      <c r="I74" s="13"/>
      <c r="J74" s="13"/>
    </row>
    <row r="75" spans="1:10" x14ac:dyDescent="0.4">
      <c r="A75" s="13"/>
      <c r="B75" s="40"/>
      <c r="C75" s="13"/>
      <c r="I75" s="13"/>
      <c r="J75" s="13"/>
    </row>
    <row r="76" spans="1:10" x14ac:dyDescent="0.4">
      <c r="A76" s="13"/>
      <c r="B76" s="40"/>
      <c r="C76" s="13"/>
      <c r="I76" s="13"/>
      <c r="J76" s="13"/>
    </row>
    <row r="77" spans="1:10" x14ac:dyDescent="0.4">
      <c r="A77" s="13"/>
      <c r="B77" s="40"/>
      <c r="C77" s="13"/>
      <c r="I77" s="13"/>
      <c r="J77" s="13"/>
    </row>
    <row r="78" spans="1:10" x14ac:dyDescent="0.4">
      <c r="A78" s="13"/>
      <c r="B78" s="40"/>
      <c r="C78" s="13"/>
      <c r="I78" s="13"/>
      <c r="J78" s="13"/>
    </row>
    <row r="79" spans="1:10" x14ac:dyDescent="0.4">
      <c r="A79" s="13"/>
      <c r="B79" s="40"/>
      <c r="C79" s="13"/>
      <c r="I79" s="13"/>
      <c r="J79" s="13"/>
    </row>
    <row r="80" spans="1:10" x14ac:dyDescent="0.4">
      <c r="A80" s="13"/>
      <c r="B80" s="40"/>
      <c r="C80" s="13"/>
      <c r="I80" s="13"/>
      <c r="J80" s="13"/>
    </row>
    <row r="81" spans="1:10" x14ac:dyDescent="0.4">
      <c r="A81" s="13"/>
      <c r="B81" s="40"/>
      <c r="C81" s="13"/>
      <c r="I81" s="13"/>
      <c r="J81" s="13"/>
    </row>
    <row r="82" spans="1:10" x14ac:dyDescent="0.4">
      <c r="A82" s="13"/>
      <c r="B82" s="40"/>
      <c r="C82" s="13"/>
      <c r="I82" s="13"/>
      <c r="J82" s="13"/>
    </row>
    <row r="83" spans="1:10" x14ac:dyDescent="0.4">
      <c r="A83" s="13"/>
      <c r="B83" s="40"/>
      <c r="C83" s="13"/>
      <c r="I83" s="13"/>
      <c r="J83" s="13"/>
    </row>
    <row r="84" spans="1:10" x14ac:dyDescent="0.4">
      <c r="A84" s="13"/>
      <c r="B84" s="40"/>
      <c r="C84" s="13"/>
      <c r="I84" s="13"/>
      <c r="J84" s="13"/>
    </row>
    <row r="85" spans="1:10" x14ac:dyDescent="0.4">
      <c r="A85" s="13"/>
      <c r="B85" s="40"/>
      <c r="C85" s="13"/>
      <c r="I85" s="13"/>
      <c r="J85" s="13"/>
    </row>
    <row r="86" spans="1:10" x14ac:dyDescent="0.4">
      <c r="A86" s="13"/>
      <c r="B86" s="40"/>
      <c r="C86" s="13"/>
      <c r="I86" s="13"/>
      <c r="J86" s="13"/>
    </row>
    <row r="87" spans="1:10" x14ac:dyDescent="0.4">
      <c r="A87" s="13"/>
      <c r="B87" s="40"/>
      <c r="C87" s="13"/>
      <c r="I87" s="13"/>
      <c r="J87" s="13"/>
    </row>
    <row r="88" spans="1:10" x14ac:dyDescent="0.4">
      <c r="A88" s="13"/>
      <c r="B88" s="40"/>
      <c r="C88" s="13"/>
      <c r="I88" s="13"/>
      <c r="J88" s="13"/>
    </row>
    <row r="89" spans="1:10" x14ac:dyDescent="0.4">
      <c r="A89" s="13"/>
      <c r="B89" s="40"/>
      <c r="C89" s="13"/>
      <c r="I89" s="13"/>
      <c r="J89" s="13"/>
    </row>
    <row r="90" spans="1:10" x14ac:dyDescent="0.4">
      <c r="A90" s="13"/>
      <c r="B90" s="40"/>
      <c r="C90" s="13"/>
      <c r="I90" s="13"/>
      <c r="J90" s="13"/>
    </row>
    <row r="91" spans="1:10" x14ac:dyDescent="0.4">
      <c r="A91" s="13"/>
      <c r="B91" s="40"/>
      <c r="C91" s="13"/>
      <c r="I91" s="13"/>
      <c r="J91" s="13"/>
    </row>
    <row r="92" spans="1:10" x14ac:dyDescent="0.4">
      <c r="A92" s="13"/>
      <c r="B92" s="40"/>
      <c r="C92" s="13"/>
      <c r="I92" s="13"/>
      <c r="J92" s="13"/>
    </row>
    <row r="93" spans="1:10" x14ac:dyDescent="0.4">
      <c r="A93" s="13"/>
      <c r="B93" s="40"/>
      <c r="C93" s="13"/>
      <c r="I93" s="13"/>
      <c r="J93" s="13"/>
    </row>
    <row r="94" spans="1:10" x14ac:dyDescent="0.4">
      <c r="A94" s="13"/>
      <c r="B94" s="40"/>
      <c r="C94" s="13"/>
    </row>
    <row r="95" spans="1:10" x14ac:dyDescent="0.4">
      <c r="A95" s="13"/>
      <c r="B95" s="40"/>
      <c r="C95" s="13"/>
    </row>
  </sheetData>
  <sheetProtection algorithmName="SHA-512" hashValue="MQUkFKXgKUoFTc2cmqqAii0I19EtL+K5axM3DQwxjBeaDOK05cpISD678Wcfm/ItdAUghy3JeTGvbGvd9hYK2w==" saltValue="8Ib5mzhh2peD44/ZPCYQwA==" spinCount="100000" sheet="1" objects="1" formatCells="0" selectLockedCells="1"/>
  <mergeCells count="4">
    <mergeCell ref="E20:G20"/>
    <mergeCell ref="E21:G21"/>
    <mergeCell ref="E23:G23"/>
    <mergeCell ref="E24:G24"/>
  </mergeCells>
  <hyperlinks>
    <hyperlink ref="E21" r:id="rId1" xr:uid="{094A5751-B4BF-4B0E-AB9C-1D5EECE06368}"/>
    <hyperlink ref="E24" r:id="rId2" xr:uid="{2A954EBC-B665-499D-8281-417EA48846B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de Negocios</dc:creator>
  <cp:lastModifiedBy>Escuela de Negocios</cp:lastModifiedBy>
  <cp:lastPrinted>2019-10-25T13:59:29Z</cp:lastPrinted>
  <dcterms:created xsi:type="dcterms:W3CDTF">2019-10-25T05:04:23Z</dcterms:created>
  <dcterms:modified xsi:type="dcterms:W3CDTF">2019-11-12T19:04:54Z</dcterms:modified>
</cp:coreProperties>
</file>